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X_Privat\Skidskytte\GDSSF\Rollbeskrivning Lägeransvarig\"/>
    </mc:Choice>
  </mc:AlternateContent>
  <xr:revisionPtr revIDLastSave="0" documentId="13_ncr:1_{03E0715F-10DB-4945-8017-65ABDB55C63D}" xr6:coauthVersionLast="47" xr6:coauthVersionMax="47" xr10:uidLastSave="{00000000-0000-0000-0000-000000000000}"/>
  <bookViews>
    <workbookView xWindow="31530" yWindow="690" windowWidth="23940" windowHeight="15075" xr2:uid="{226EE01A-ADE5-4F77-AEC6-5E03A19BFC9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1" l="1"/>
  <c r="H43" i="1"/>
  <c r="K35" i="1"/>
  <c r="H35" i="1"/>
  <c r="H32" i="1"/>
  <c r="H25" i="1"/>
  <c r="H17" i="1"/>
  <c r="H5" i="1"/>
  <c r="J12" i="1"/>
  <c r="J11" i="1"/>
  <c r="J10" i="1"/>
  <c r="J7" i="1"/>
  <c r="I7" i="1"/>
  <c r="H6" i="1"/>
  <c r="K6" i="1" s="1"/>
  <c r="H36" i="1"/>
  <c r="K36" i="1" s="1"/>
  <c r="H7" i="1"/>
  <c r="H18" i="1"/>
  <c r="K18" i="1" s="1"/>
  <c r="H26" i="1"/>
  <c r="K26" i="1" s="1"/>
  <c r="H27" i="1"/>
  <c r="K27" i="1" s="1"/>
  <c r="H33" i="1"/>
  <c r="K33" i="1" s="1"/>
  <c r="H8" i="1"/>
  <c r="K8" i="1" s="1"/>
  <c r="H9" i="1"/>
  <c r="H34" i="1"/>
  <c r="K34" i="1" s="1"/>
  <c r="H10" i="1"/>
  <c r="H11" i="1"/>
  <c r="H12" i="1"/>
  <c r="H3" i="1"/>
  <c r="K3" i="1" s="1"/>
  <c r="H28" i="1"/>
  <c r="K28" i="1" s="1"/>
  <c r="H29" i="1"/>
  <c r="K29" i="1" s="1"/>
  <c r="H30" i="1"/>
  <c r="K30" i="1" s="1"/>
  <c r="H31" i="1"/>
  <c r="K31" i="1" s="1"/>
  <c r="H19" i="1"/>
  <c r="K19" i="1" s="1"/>
  <c r="H20" i="1"/>
  <c r="K20" i="1" s="1"/>
  <c r="H21" i="1"/>
  <c r="H37" i="1"/>
  <c r="K37" i="1" s="1"/>
  <c r="H38" i="1"/>
  <c r="K38" i="1" s="1"/>
  <c r="H22" i="1"/>
  <c r="K22" i="1" s="1"/>
  <c r="H23" i="1"/>
  <c r="K23" i="1" s="1"/>
  <c r="H39" i="1"/>
  <c r="K39" i="1" s="1"/>
  <c r="H40" i="1"/>
  <c r="K40" i="1" s="1"/>
  <c r="H41" i="1"/>
  <c r="K41" i="1" s="1"/>
  <c r="H42" i="1"/>
  <c r="K42" i="1" s="1"/>
  <c r="H4" i="1"/>
  <c r="K4" i="1" s="1"/>
  <c r="H13" i="1"/>
  <c r="H14" i="1"/>
  <c r="H15" i="1"/>
  <c r="H16" i="1"/>
  <c r="H44" i="1"/>
  <c r="H24" i="1"/>
  <c r="H2" i="1"/>
  <c r="K2" i="1" s="1"/>
  <c r="G45" i="1"/>
  <c r="F45" i="1"/>
  <c r="E45" i="1"/>
  <c r="D45" i="1"/>
  <c r="K32" i="1" l="1"/>
  <c r="K5" i="1"/>
  <c r="I16" i="1"/>
  <c r="K16" i="1" s="1"/>
  <c r="I24" i="1"/>
  <c r="K24" i="1" s="1"/>
  <c r="K25" i="1" s="1"/>
  <c r="K7" i="1"/>
  <c r="K12" i="1"/>
  <c r="K11" i="1"/>
  <c r="I15" i="1"/>
  <c r="K15" i="1" s="1"/>
  <c r="K10" i="1"/>
  <c r="K9" i="1"/>
  <c r="H45" i="1"/>
  <c r="K17" i="1" l="1"/>
</calcChain>
</file>

<file path=xl/sharedStrings.xml><?xml version="1.0" encoding="utf-8"?>
<sst xmlns="http://schemas.openxmlformats.org/spreadsheetml/2006/main" count="117" uniqueCount="64">
  <si>
    <t>Namn</t>
  </si>
  <si>
    <t>Klubb</t>
  </si>
  <si>
    <t>Född</t>
  </si>
  <si>
    <t>Boende</t>
  </si>
  <si>
    <t>Mat</t>
  </si>
  <si>
    <t>Bowling</t>
  </si>
  <si>
    <t>Sen avbokning</t>
  </si>
  <si>
    <t>Summa</t>
  </si>
  <si>
    <t>Dala-Järna Idrottsklubb</t>
  </si>
  <si>
    <t>Lima Skyttegille</t>
  </si>
  <si>
    <t>Älvdalens SKG Skidskytteförening</t>
  </si>
  <si>
    <t>Mora Biathlonklubb</t>
  </si>
  <si>
    <t>Ornäs Idrottsklubb</t>
  </si>
  <si>
    <t>Trönö Idrottsklubb</t>
  </si>
  <si>
    <t>Var med 1 dag var sjuk resten</t>
  </si>
  <si>
    <t>Avbokade pga sjukdom 75%</t>
  </si>
  <si>
    <t>Var bara med på lördagen</t>
  </si>
  <si>
    <t>Huvudledare</t>
  </si>
  <si>
    <t>Subvention</t>
  </si>
  <si>
    <t>Faktureras klubb</t>
  </si>
  <si>
    <t>Sjukavdrag</t>
  </si>
  <si>
    <t>Kommentar till fakturabeloppet</t>
  </si>
  <si>
    <t>ingen subvention klubbledare</t>
  </si>
  <si>
    <t>Huvudledare faktureras ej, GDSSF tar kostnaden</t>
  </si>
  <si>
    <t>Sjukanmäld betalar 25%</t>
  </si>
  <si>
    <t>Subvention i förhållande till sin kostnad</t>
  </si>
  <si>
    <t>Subvention  för en dag = 1/3 av 500kr. Betalar subventionerat en dag och 25% två dagar.</t>
  </si>
  <si>
    <t>Anna Andersson</t>
  </si>
  <si>
    <t>Bengan Bengtsson</t>
  </si>
  <si>
    <t>Cecila Carlsson</t>
  </si>
  <si>
    <t>Dan Dagg</t>
  </si>
  <si>
    <t>Fredrik Fors</t>
  </si>
  <si>
    <t>Gurra Grön</t>
  </si>
  <si>
    <t>Halvard Hägg</t>
  </si>
  <si>
    <t>Ingrid Issjö</t>
  </si>
  <si>
    <t>Jonna Jansdotter</t>
  </si>
  <si>
    <t>Karl Knutsson</t>
  </si>
  <si>
    <t>Lars Liss</t>
  </si>
  <si>
    <t>Magnus Markusson</t>
  </si>
  <si>
    <t>Nils Nilsson</t>
  </si>
  <si>
    <t>Olof Ostbåge</t>
  </si>
  <si>
    <t>Petra Pålsson</t>
  </si>
  <si>
    <t>Rut Rågång</t>
  </si>
  <si>
    <t>Sixten Slaghök</t>
  </si>
  <si>
    <t>Torsten Tidlund</t>
  </si>
  <si>
    <t>Ulrika Umlett</t>
  </si>
  <si>
    <t>Victoria Vääs</t>
  </si>
  <si>
    <t>Ylva Yrsel</t>
  </si>
  <si>
    <t>Åke Ålnes</t>
  </si>
  <si>
    <t>Alva Asklöv</t>
  </si>
  <si>
    <t>Berit Bång</t>
  </si>
  <si>
    <t>Conrad Czech</t>
  </si>
  <si>
    <t>Daniela Dovgrop</t>
  </si>
  <si>
    <t>Elsa Ettrig</t>
  </si>
  <si>
    <t>Frans Floskel</t>
  </si>
  <si>
    <t>Greta Gam</t>
  </si>
  <si>
    <t>Henning Hastverk</t>
  </si>
  <si>
    <t>Isabella Ickhult</t>
  </si>
  <si>
    <t>Jordan Jones</t>
  </si>
  <si>
    <t>Klara Klang</t>
  </si>
  <si>
    <t>Lovisa Lövstjälk</t>
  </si>
  <si>
    <t>Mira Mullvad</t>
  </si>
  <si>
    <t>Espen Ek</t>
  </si>
  <si>
    <t>Östen Öspång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</si>
</sst>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rgb="FF333333"/>
      <name val="Segoe UI"/>
      <family val="2"/>
    </font>
    <font>
      <b/>
      <sz val="12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33333"/>
      <name val="Segoe U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left" vertical="center" wrapText="1" indent="1"/>
    </xf>
    <xf numFmtId="0" fontId="3" fillId="2" borderId="0" xfId="1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 indent="1"/>
    </xf>
    <xf numFmtId="1" fontId="0" fillId="0" borderId="0" xfId="0" applyNumberFormat="1"/>
    <xf numFmtId="0" fontId="4" fillId="0" borderId="0" xfId="0" applyFont="1"/>
    <xf numFmtId="0" fontId="5" fillId="3" borderId="1" xfId="0" applyFont="1" applyFill="1" applyBorder="1" applyAlignment="1">
      <alignment horizontal="left" vertical="center" wrapText="1" indent="1"/>
    </xf>
    <xf numFmtId="0" fontId="4" fillId="3" borderId="0" xfId="0" applyFont="1" applyFill="1"/>
    <xf numFmtId="0" fontId="3" fillId="3" borderId="0" xfId="1" applyNumberFormat="1" applyFont="1" applyFill="1" applyAlignment="1">
      <alignment horizontal="center" vertical="center"/>
    </xf>
    <xf numFmtId="1" fontId="4" fillId="3" borderId="0" xfId="0" applyNumberFormat="1" applyFont="1" applyFill="1"/>
    <xf numFmtId="0" fontId="2" fillId="3" borderId="1" xfId="0" applyFont="1" applyFill="1" applyBorder="1" applyAlignment="1">
      <alignment horizontal="left" vertical="center" wrapText="1" indent="1"/>
    </xf>
    <xf numFmtId="0" fontId="0" fillId="3" borderId="0" xfId="0" applyFill="1"/>
    <xf numFmtId="1" fontId="0" fillId="3" borderId="0" xfId="0" applyNumberFormat="1" applyFill="1"/>
  </cellXfs>
  <cellStyles count="2">
    <cellStyle name="Bra" xfId="1" builtinId="26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Segoe UI"/>
        <family val="2"/>
        <scheme val="none"/>
      </font>
      <alignment horizontal="left" vertical="center" textRotation="0" wrapText="1" indent="1" justifyLastLine="0" shrinkToFit="0" readingOrder="0"/>
      <border diagonalUp="0" diagonalDown="0" outline="0">
        <left style="medium">
          <color rgb="FFDDDDDD"/>
        </left>
        <right style="medium">
          <color rgb="FFDDDDDD"/>
        </right>
        <top style="medium">
          <color rgb="FFDDDDDD"/>
        </top>
        <bottom/>
      </border>
    </dxf>
    <dxf>
      <numFmt numFmtId="1" formatCode="0"/>
    </dxf>
    <dxf>
      <font>
        <b/>
        <strike val="0"/>
        <outline val="0"/>
        <shadow val="0"/>
        <u val="none"/>
        <vertAlign val="baseline"/>
        <sz val="12"/>
        <color rgb="FF00610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Segoe UI"/>
        <family val="2"/>
        <scheme val="none"/>
      </font>
      <alignment horizontal="left" vertical="center" textRotation="0" wrapText="1" indent="1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A25C04-E1CC-4E16-8B17-E4B4C3FE3B5A}" name="Tabell1" displayName="Tabell1" ref="A1:L45" totalsRowCount="1">
  <autoFilter ref="A1:L44" xr:uid="{3184540D-520A-403C-B7ED-39278098F2B4}"/>
  <sortState xmlns:xlrd2="http://schemas.microsoft.com/office/spreadsheetml/2017/richdata2" ref="A2:H44">
    <sortCondition ref="B1:B44"/>
  </sortState>
  <tableColumns count="12">
    <tableColumn id="1" xr3:uid="{E14D6BEB-5652-42C7-AB34-2EB7F139A6D6}" name="Namn" dataDxfId="3" totalsRowDxfId="0"/>
    <tableColumn id="2" xr3:uid="{333A31C6-2E00-40D2-B05C-1DAB6BC9D464}" name="Klubb"/>
    <tableColumn id="3" xr3:uid="{DFA457B4-D9BF-43D3-901E-7E5F0D58D3FD}" name="Född"/>
    <tableColumn id="7" xr3:uid="{BF4DD07E-B5D2-47D3-B410-5BB043C21A14}" name="Boende" totalsRowFunction="sum"/>
    <tableColumn id="8" xr3:uid="{E29A5C2D-3089-44C8-B285-471F80EC3F6C}" name="Mat" totalsRowFunction="sum"/>
    <tableColumn id="9" xr3:uid="{8A7F1FD4-F43E-425E-8A84-49673C6B6687}" name="Bowling" totalsRowFunction="sum"/>
    <tableColumn id="11" xr3:uid="{BEF7AB9C-0A2B-4CAB-8D1C-BA4352A6AAEB}" name="Sen avbokning" totalsRowFunction="sum"/>
    <tableColumn id="10" xr3:uid="{41506EAD-C5CA-4668-8374-0D9DD91D4232}" name="Summa" totalsRowFunction="sum" dataDxfId="2">
      <calculatedColumnFormula>(D2+E2+F2)</calculatedColumnFormula>
    </tableColumn>
    <tableColumn id="4" xr3:uid="{CEC5D275-4A05-4165-AACB-9BC9A62FC2B6}" name="Subvention"/>
    <tableColumn id="5" xr3:uid="{EE58587A-39E8-4F44-88FC-355486D28FFC}" name="Sjukavdrag"/>
    <tableColumn id="6" xr3:uid="{A633CC53-F6AD-4E5E-AB90-FDCD178770A0}" name="Faktureras klubb" dataDxfId="1">
      <calculatedColumnFormula>Tabell1[[#This Row],[Summa]]-Tabell1[[#This Row],[Subvention]]-Tabell1[[#This Row],[Sjukavdrag]]</calculatedColumnFormula>
    </tableColumn>
    <tableColumn id="12" xr3:uid="{142DA8A4-F44B-44C8-8C0F-8C7332828F31}" name="Kommentar till fakturabelopp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28A12-1ACE-4D27-B412-24F5BAFBADF8}">
  <dimension ref="A1:L45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1" width="18.42578125" customWidth="1"/>
    <col min="2" max="2" width="28" bestFit="1" customWidth="1"/>
    <col min="3" max="3" width="7.42578125" bestFit="1" customWidth="1"/>
    <col min="4" max="4" width="9.5703125" customWidth="1"/>
    <col min="5" max="5" width="6.5703125" customWidth="1"/>
    <col min="6" max="6" width="9.85546875" customWidth="1"/>
    <col min="7" max="7" width="40.85546875" customWidth="1"/>
    <col min="8" max="8" width="9.5703125" customWidth="1"/>
    <col min="9" max="9" width="8.7109375" customWidth="1"/>
    <col min="10" max="10" width="11.7109375" customWidth="1"/>
    <col min="11" max="11" width="17.42578125" bestFit="1" customWidth="1"/>
    <col min="12" max="12" width="75.28515625" bestFit="1" customWidth="1"/>
  </cols>
  <sheetData>
    <row r="1" spans="1:12" ht="15.75" thickBot="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18</v>
      </c>
      <c r="J1" t="s">
        <v>20</v>
      </c>
      <c r="K1" t="s">
        <v>19</v>
      </c>
      <c r="L1" t="s">
        <v>21</v>
      </c>
    </row>
    <row r="2" spans="1:12" ht="16.5" thickBot="1" x14ac:dyDescent="0.3">
      <c r="A2" s="1" t="s">
        <v>27</v>
      </c>
      <c r="B2" t="s">
        <v>8</v>
      </c>
      <c r="C2">
        <v>2008</v>
      </c>
      <c r="D2">
        <v>434</v>
      </c>
      <c r="E2">
        <v>640</v>
      </c>
      <c r="F2">
        <v>94</v>
      </c>
      <c r="H2" s="2">
        <f t="shared" ref="H2:H44" si="0">(D2+E2+F2)</f>
        <v>1168</v>
      </c>
      <c r="I2">
        <v>500</v>
      </c>
      <c r="K2" s="4">
        <f>Tabell1[[#This Row],[Summa]]-Tabell1[[#This Row],[Subvention]]-Tabell1[[#This Row],[Sjukavdrag]]</f>
        <v>668</v>
      </c>
    </row>
    <row r="3" spans="1:12" ht="16.5" thickBot="1" x14ac:dyDescent="0.3">
      <c r="A3" s="1" t="s">
        <v>28</v>
      </c>
      <c r="B3" t="s">
        <v>8</v>
      </c>
      <c r="C3">
        <v>2011</v>
      </c>
      <c r="D3">
        <v>434</v>
      </c>
      <c r="E3">
        <v>640</v>
      </c>
      <c r="F3">
        <v>94</v>
      </c>
      <c r="H3" s="2">
        <f t="shared" si="0"/>
        <v>1168</v>
      </c>
      <c r="I3">
        <v>500</v>
      </c>
      <c r="K3" s="4">
        <f>Tabell1[[#This Row],[Summa]]-Tabell1[[#This Row],[Subvention]]-Tabell1[[#This Row],[Sjukavdrag]]</f>
        <v>668</v>
      </c>
    </row>
    <row r="4" spans="1:12" ht="16.5" thickBot="1" x14ac:dyDescent="0.3">
      <c r="A4" s="1" t="s">
        <v>29</v>
      </c>
      <c r="B4" t="s">
        <v>8</v>
      </c>
      <c r="D4">
        <v>434</v>
      </c>
      <c r="E4">
        <v>790</v>
      </c>
      <c r="H4" s="2">
        <f t="shared" si="0"/>
        <v>1224</v>
      </c>
      <c r="K4" s="4">
        <f>Tabell1[[#This Row],[Summa]]-Tabell1[[#This Row],[Subvention]]-Tabell1[[#This Row],[Sjukavdrag]]</f>
        <v>1224</v>
      </c>
      <c r="L4" t="s">
        <v>22</v>
      </c>
    </row>
    <row r="5" spans="1:12" s="5" customFormat="1" ht="16.5" thickBot="1" x14ac:dyDescent="0.3">
      <c r="A5" s="6"/>
      <c r="B5" s="7" t="s">
        <v>8</v>
      </c>
      <c r="C5" s="7"/>
      <c r="D5" s="7"/>
      <c r="E5" s="7"/>
      <c r="F5" s="7"/>
      <c r="G5" s="7"/>
      <c r="H5" s="8">
        <f t="shared" si="0"/>
        <v>0</v>
      </c>
      <c r="I5" s="7"/>
      <c r="J5" s="7"/>
      <c r="K5" s="9">
        <f>SUBTOTAL(109,K2:K4)</f>
        <v>2560</v>
      </c>
      <c r="L5" s="7"/>
    </row>
    <row r="6" spans="1:12" ht="16.5" thickBot="1" x14ac:dyDescent="0.3">
      <c r="A6" s="1" t="s">
        <v>30</v>
      </c>
      <c r="B6" t="s">
        <v>9</v>
      </c>
      <c r="C6">
        <v>2008</v>
      </c>
      <c r="D6">
        <v>434</v>
      </c>
      <c r="E6">
        <v>640</v>
      </c>
      <c r="F6">
        <v>94</v>
      </c>
      <c r="H6" s="2">
        <f t="shared" si="0"/>
        <v>1168</v>
      </c>
      <c r="I6">
        <v>500</v>
      </c>
      <c r="K6" s="4">
        <f>Tabell1[[#This Row],[Summa]]-Tabell1[[#This Row],[Subvention]]-Tabell1[[#This Row],[Sjukavdrag]]</f>
        <v>668</v>
      </c>
    </row>
    <row r="7" spans="1:12" ht="16.5" thickBot="1" x14ac:dyDescent="0.3">
      <c r="A7" s="1" t="s">
        <v>62</v>
      </c>
      <c r="B7" t="s">
        <v>9</v>
      </c>
      <c r="C7">
        <v>2008</v>
      </c>
      <c r="D7">
        <v>434</v>
      </c>
      <c r="E7">
        <v>640</v>
      </c>
      <c r="G7" t="s">
        <v>14</v>
      </c>
      <c r="H7" s="2">
        <f t="shared" si="0"/>
        <v>1074</v>
      </c>
      <c r="I7" s="4">
        <f>500/3</f>
        <v>166.66666666666666</v>
      </c>
      <c r="J7" s="4">
        <f>(1074-167)/3*2*0.75</f>
        <v>453.5</v>
      </c>
      <c r="K7" s="4">
        <f>Tabell1[[#This Row],[Summa]]-Tabell1[[#This Row],[Subvention]]-Tabell1[[#This Row],[Sjukavdrag]]</f>
        <v>453.83333333333337</v>
      </c>
      <c r="L7" t="s">
        <v>26</v>
      </c>
    </row>
    <row r="8" spans="1:12" ht="16.5" thickBot="1" x14ac:dyDescent="0.3">
      <c r="A8" s="1" t="s">
        <v>31</v>
      </c>
      <c r="B8" t="s">
        <v>9</v>
      </c>
      <c r="C8">
        <v>2009</v>
      </c>
      <c r="D8">
        <v>434</v>
      </c>
      <c r="E8">
        <v>640</v>
      </c>
      <c r="F8">
        <v>94</v>
      </c>
      <c r="H8" s="2">
        <f t="shared" si="0"/>
        <v>1168</v>
      </c>
      <c r="I8">
        <v>500</v>
      </c>
      <c r="K8" s="4">
        <f>Tabell1[[#This Row],[Summa]]-Tabell1[[#This Row],[Subvention]]-Tabell1[[#This Row],[Sjukavdrag]]</f>
        <v>668</v>
      </c>
    </row>
    <row r="9" spans="1:12" ht="16.5" thickBot="1" x14ac:dyDescent="0.3">
      <c r="A9" s="1" t="s">
        <v>32</v>
      </c>
      <c r="B9" t="s">
        <v>9</v>
      </c>
      <c r="C9">
        <v>2010</v>
      </c>
      <c r="D9">
        <v>434</v>
      </c>
      <c r="E9">
        <v>640</v>
      </c>
      <c r="F9">
        <v>94</v>
      </c>
      <c r="H9" s="2">
        <f t="shared" si="0"/>
        <v>1168</v>
      </c>
      <c r="I9">
        <v>500</v>
      </c>
      <c r="K9" s="4">
        <f>Tabell1[[#This Row],[Summa]]-Tabell1[[#This Row],[Subvention]]-Tabell1[[#This Row],[Sjukavdrag]]</f>
        <v>668</v>
      </c>
    </row>
    <row r="10" spans="1:12" ht="16.5" thickBot="1" x14ac:dyDescent="0.3">
      <c r="A10" s="1" t="s">
        <v>33</v>
      </c>
      <c r="B10" t="s">
        <v>9</v>
      </c>
      <c r="C10">
        <v>2009</v>
      </c>
      <c r="D10">
        <v>434</v>
      </c>
      <c r="E10">
        <v>640</v>
      </c>
      <c r="G10" t="s">
        <v>15</v>
      </c>
      <c r="H10" s="2">
        <f t="shared" si="0"/>
        <v>1074</v>
      </c>
      <c r="I10" s="4"/>
      <c r="J10" s="4">
        <f>1074*0.75</f>
        <v>805.5</v>
      </c>
      <c r="K10" s="4">
        <f>Tabell1[[#This Row],[Summa]]-Tabell1[[#This Row],[Subvention]]-Tabell1[[#This Row],[Sjukavdrag]]</f>
        <v>268.5</v>
      </c>
      <c r="L10" t="s">
        <v>24</v>
      </c>
    </row>
    <row r="11" spans="1:12" ht="16.5" thickBot="1" x14ac:dyDescent="0.3">
      <c r="A11" s="1" t="s">
        <v>34</v>
      </c>
      <c r="B11" t="s">
        <v>9</v>
      </c>
      <c r="C11">
        <v>2010</v>
      </c>
      <c r="D11">
        <v>434</v>
      </c>
      <c r="E11">
        <v>640</v>
      </c>
      <c r="G11" t="s">
        <v>15</v>
      </c>
      <c r="H11" s="2">
        <f t="shared" si="0"/>
        <v>1074</v>
      </c>
      <c r="I11" s="4"/>
      <c r="J11" s="4">
        <f t="shared" ref="J11:J12" si="1">1074*0.75</f>
        <v>805.5</v>
      </c>
      <c r="K11" s="4">
        <f>Tabell1[[#This Row],[Summa]]-Tabell1[[#This Row],[Subvention]]-Tabell1[[#This Row],[Sjukavdrag]]</f>
        <v>268.5</v>
      </c>
      <c r="L11" t="s">
        <v>24</v>
      </c>
    </row>
    <row r="12" spans="1:12" ht="16.5" thickBot="1" x14ac:dyDescent="0.3">
      <c r="A12" s="1" t="s">
        <v>35</v>
      </c>
      <c r="B12" t="s">
        <v>9</v>
      </c>
      <c r="C12">
        <v>2010</v>
      </c>
      <c r="D12">
        <v>434</v>
      </c>
      <c r="E12">
        <v>640</v>
      </c>
      <c r="G12" t="s">
        <v>15</v>
      </c>
      <c r="H12" s="2">
        <f t="shared" si="0"/>
        <v>1074</v>
      </c>
      <c r="I12" s="4"/>
      <c r="J12" s="4">
        <f t="shared" si="1"/>
        <v>805.5</v>
      </c>
      <c r="K12" s="4">
        <f>Tabell1[[#This Row],[Summa]]-Tabell1[[#This Row],[Subvention]]-Tabell1[[#This Row],[Sjukavdrag]]</f>
        <v>268.5</v>
      </c>
      <c r="L12" t="s">
        <v>24</v>
      </c>
    </row>
    <row r="13" spans="1:12" ht="16.5" thickBot="1" x14ac:dyDescent="0.3">
      <c r="A13" s="1" t="s">
        <v>36</v>
      </c>
      <c r="B13" t="s">
        <v>9</v>
      </c>
      <c r="D13">
        <v>434</v>
      </c>
      <c r="E13">
        <v>790</v>
      </c>
      <c r="G13" t="s">
        <v>17</v>
      </c>
      <c r="H13" s="2">
        <f t="shared" si="0"/>
        <v>1224</v>
      </c>
      <c r="K13" s="4"/>
      <c r="L13" t="s">
        <v>23</v>
      </c>
    </row>
    <row r="14" spans="1:12" ht="16.5" thickBot="1" x14ac:dyDescent="0.3">
      <c r="A14" s="1" t="s">
        <v>37</v>
      </c>
      <c r="B14" t="s">
        <v>9</v>
      </c>
      <c r="D14">
        <v>434</v>
      </c>
      <c r="E14">
        <v>790</v>
      </c>
      <c r="F14">
        <v>94</v>
      </c>
      <c r="G14" t="s">
        <v>17</v>
      </c>
      <c r="H14" s="2">
        <f t="shared" si="0"/>
        <v>1318</v>
      </c>
      <c r="K14" s="4"/>
      <c r="L14" t="s">
        <v>23</v>
      </c>
    </row>
    <row r="15" spans="1:12" ht="16.5" thickBot="1" x14ac:dyDescent="0.3">
      <c r="A15" s="1" t="s">
        <v>38</v>
      </c>
      <c r="B15" t="s">
        <v>9</v>
      </c>
      <c r="E15">
        <v>125</v>
      </c>
      <c r="G15" t="s">
        <v>16</v>
      </c>
      <c r="H15" s="2">
        <f t="shared" si="0"/>
        <v>125</v>
      </c>
      <c r="I15" s="4">
        <f>$I$9/$H$9*Tabell1[[#This Row],[Summa]]</f>
        <v>53.510273972602739</v>
      </c>
      <c r="K15" s="4">
        <f>Tabell1[[#This Row],[Summa]]-Tabell1[[#This Row],[Subvention]]-Tabell1[[#This Row],[Sjukavdrag]]</f>
        <v>71.489726027397268</v>
      </c>
      <c r="L15" t="s">
        <v>25</v>
      </c>
    </row>
    <row r="16" spans="1:12" ht="16.5" thickBot="1" x14ac:dyDescent="0.3">
      <c r="A16" s="1" t="s">
        <v>39</v>
      </c>
      <c r="B16" t="s">
        <v>9</v>
      </c>
      <c r="E16">
        <v>90</v>
      </c>
      <c r="G16" t="s">
        <v>16</v>
      </c>
      <c r="H16" s="2">
        <f t="shared" si="0"/>
        <v>90</v>
      </c>
      <c r="I16" s="4">
        <f>$I$9/$H$9*Tabell1[[#This Row],[Summa]]</f>
        <v>38.527397260273972</v>
      </c>
      <c r="K16" s="4">
        <f>Tabell1[[#This Row],[Summa]]-Tabell1[[#This Row],[Subvention]]-Tabell1[[#This Row],[Sjukavdrag]]</f>
        <v>51.472602739726028</v>
      </c>
      <c r="L16" t="s">
        <v>25</v>
      </c>
    </row>
    <row r="17" spans="1:12" ht="16.5" thickBot="1" x14ac:dyDescent="0.3">
      <c r="A17" s="10"/>
      <c r="B17" s="7" t="s">
        <v>9</v>
      </c>
      <c r="C17" s="11"/>
      <c r="D17" s="11"/>
      <c r="E17" s="11"/>
      <c r="F17" s="11"/>
      <c r="G17" s="11"/>
      <c r="H17" s="8">
        <f t="shared" si="0"/>
        <v>0</v>
      </c>
      <c r="I17" s="12"/>
      <c r="J17" s="11"/>
      <c r="K17" s="9">
        <f>SUBTOTAL(109,K6:K16)</f>
        <v>3386.2956621004569</v>
      </c>
      <c r="L17" s="11"/>
    </row>
    <row r="18" spans="1:12" ht="16.5" thickBot="1" x14ac:dyDescent="0.3">
      <c r="A18" s="1" t="s">
        <v>40</v>
      </c>
      <c r="B18" t="s">
        <v>11</v>
      </c>
      <c r="C18">
        <v>2009</v>
      </c>
      <c r="D18">
        <v>434</v>
      </c>
      <c r="E18">
        <v>640</v>
      </c>
      <c r="F18">
        <v>94</v>
      </c>
      <c r="H18" s="2">
        <f t="shared" si="0"/>
        <v>1168</v>
      </c>
      <c r="I18">
        <v>500</v>
      </c>
      <c r="K18" s="4">
        <f>Tabell1[[#This Row],[Summa]]-Tabell1[[#This Row],[Subvention]]-Tabell1[[#This Row],[Sjukavdrag]]</f>
        <v>668</v>
      </c>
    </row>
    <row r="19" spans="1:12" ht="16.5" thickBot="1" x14ac:dyDescent="0.3">
      <c r="A19" s="1" t="s">
        <v>41</v>
      </c>
      <c r="B19" t="s">
        <v>11</v>
      </c>
      <c r="C19">
        <v>2011</v>
      </c>
      <c r="D19">
        <v>434</v>
      </c>
      <c r="E19">
        <v>640</v>
      </c>
      <c r="F19">
        <v>94</v>
      </c>
      <c r="H19" s="2">
        <f t="shared" si="0"/>
        <v>1168</v>
      </c>
      <c r="I19">
        <v>500</v>
      </c>
      <c r="K19" s="4">
        <f>Tabell1[[#This Row],[Summa]]-Tabell1[[#This Row],[Subvention]]-Tabell1[[#This Row],[Sjukavdrag]]</f>
        <v>668</v>
      </c>
    </row>
    <row r="20" spans="1:12" ht="16.5" thickBot="1" x14ac:dyDescent="0.3">
      <c r="A20" s="1" t="s">
        <v>42</v>
      </c>
      <c r="B20" t="s">
        <v>11</v>
      </c>
      <c r="C20">
        <v>2011</v>
      </c>
      <c r="D20">
        <v>434</v>
      </c>
      <c r="E20">
        <v>640</v>
      </c>
      <c r="F20">
        <v>94</v>
      </c>
      <c r="H20" s="2">
        <f t="shared" si="0"/>
        <v>1168</v>
      </c>
      <c r="I20">
        <v>500</v>
      </c>
      <c r="K20" s="4">
        <f>Tabell1[[#This Row],[Summa]]-Tabell1[[#This Row],[Subvention]]-Tabell1[[#This Row],[Sjukavdrag]]</f>
        <v>668</v>
      </c>
    </row>
    <row r="21" spans="1:12" ht="16.5" thickBot="1" x14ac:dyDescent="0.3">
      <c r="A21" s="1" t="s">
        <v>43</v>
      </c>
      <c r="B21" t="s">
        <v>11</v>
      </c>
      <c r="D21">
        <v>434</v>
      </c>
      <c r="E21">
        <v>790</v>
      </c>
      <c r="F21">
        <v>94</v>
      </c>
      <c r="G21" t="s">
        <v>17</v>
      </c>
      <c r="H21" s="2">
        <f t="shared" si="0"/>
        <v>1318</v>
      </c>
      <c r="K21" s="4"/>
      <c r="L21" t="s">
        <v>23</v>
      </c>
    </row>
    <row r="22" spans="1:12" ht="16.5" thickBot="1" x14ac:dyDescent="0.3">
      <c r="A22" s="1" t="s">
        <v>44</v>
      </c>
      <c r="B22" t="s">
        <v>11</v>
      </c>
      <c r="C22">
        <v>2011</v>
      </c>
      <c r="D22">
        <v>434</v>
      </c>
      <c r="E22">
        <v>640</v>
      </c>
      <c r="F22">
        <v>94</v>
      </c>
      <c r="H22" s="2">
        <f t="shared" si="0"/>
        <v>1168</v>
      </c>
      <c r="I22">
        <v>500</v>
      </c>
      <c r="K22" s="4">
        <f>Tabell1[[#This Row],[Summa]]-Tabell1[[#This Row],[Subvention]]-Tabell1[[#This Row],[Sjukavdrag]]</f>
        <v>668</v>
      </c>
    </row>
    <row r="23" spans="1:12" ht="16.5" thickBot="1" x14ac:dyDescent="0.3">
      <c r="A23" s="1" t="s">
        <v>45</v>
      </c>
      <c r="B23" t="s">
        <v>11</v>
      </c>
      <c r="D23">
        <v>434</v>
      </c>
      <c r="E23">
        <v>790</v>
      </c>
      <c r="H23" s="2">
        <f t="shared" si="0"/>
        <v>1224</v>
      </c>
      <c r="K23" s="4">
        <f>Tabell1[[#This Row],[Summa]]-Tabell1[[#This Row],[Subvention]]-Tabell1[[#This Row],[Sjukavdrag]]</f>
        <v>1224</v>
      </c>
      <c r="L23" t="s">
        <v>22</v>
      </c>
    </row>
    <row r="24" spans="1:12" ht="16.5" thickBot="1" x14ac:dyDescent="0.3">
      <c r="A24" s="1" t="s">
        <v>46</v>
      </c>
      <c r="B24" t="s">
        <v>11</v>
      </c>
      <c r="C24">
        <v>2011</v>
      </c>
      <c r="E24">
        <v>495</v>
      </c>
      <c r="H24" s="2">
        <f t="shared" si="0"/>
        <v>495</v>
      </c>
      <c r="I24" s="4">
        <f>$I$9/$H$9*Tabell1[[#This Row],[Summa]]</f>
        <v>211.90068493150685</v>
      </c>
      <c r="K24" s="4">
        <f>Tabell1[[#This Row],[Summa]]-Tabell1[[#This Row],[Subvention]]-Tabell1[[#This Row],[Sjukavdrag]]</f>
        <v>283.09931506849318</v>
      </c>
      <c r="L24" t="s">
        <v>25</v>
      </c>
    </row>
    <row r="25" spans="1:12" ht="16.5" thickBot="1" x14ac:dyDescent="0.3">
      <c r="A25" s="10"/>
      <c r="B25" s="7" t="s">
        <v>11</v>
      </c>
      <c r="C25" s="11"/>
      <c r="D25" s="11"/>
      <c r="E25" s="11"/>
      <c r="F25" s="11"/>
      <c r="G25" s="11"/>
      <c r="H25" s="8">
        <f t="shared" si="0"/>
        <v>0</v>
      </c>
      <c r="I25" s="12"/>
      <c r="J25" s="11"/>
      <c r="K25" s="9">
        <f>SUBTOTAL(109,K18:K24)</f>
        <v>4179.0993150684935</v>
      </c>
      <c r="L25" s="11"/>
    </row>
    <row r="26" spans="1:12" ht="16.5" thickBot="1" x14ac:dyDescent="0.3">
      <c r="A26" s="1" t="s">
        <v>47</v>
      </c>
      <c r="B26" t="s">
        <v>12</v>
      </c>
      <c r="C26">
        <v>2009</v>
      </c>
      <c r="D26">
        <v>434</v>
      </c>
      <c r="E26">
        <v>640</v>
      </c>
      <c r="F26">
        <v>94</v>
      </c>
      <c r="H26" s="2">
        <f t="shared" si="0"/>
        <v>1168</v>
      </c>
      <c r="I26">
        <v>500</v>
      </c>
      <c r="K26" s="4">
        <f>Tabell1[[#This Row],[Summa]]-Tabell1[[#This Row],[Subvention]]-Tabell1[[#This Row],[Sjukavdrag]]</f>
        <v>668</v>
      </c>
    </row>
    <row r="27" spans="1:12" ht="16.5" thickBot="1" x14ac:dyDescent="0.3">
      <c r="A27" s="1" t="s">
        <v>48</v>
      </c>
      <c r="B27" t="s">
        <v>12</v>
      </c>
      <c r="C27">
        <v>2009</v>
      </c>
      <c r="D27">
        <v>434</v>
      </c>
      <c r="E27">
        <v>640</v>
      </c>
      <c r="F27">
        <v>94</v>
      </c>
      <c r="H27" s="2">
        <f t="shared" si="0"/>
        <v>1168</v>
      </c>
      <c r="I27">
        <v>500</v>
      </c>
      <c r="K27" s="4">
        <f>Tabell1[[#This Row],[Summa]]-Tabell1[[#This Row],[Subvention]]-Tabell1[[#This Row],[Sjukavdrag]]</f>
        <v>668</v>
      </c>
    </row>
    <row r="28" spans="1:12" ht="16.5" thickBot="1" x14ac:dyDescent="0.3">
      <c r="A28" s="1" t="s">
        <v>63</v>
      </c>
      <c r="B28" t="s">
        <v>12</v>
      </c>
      <c r="C28">
        <v>2008</v>
      </c>
      <c r="D28">
        <v>434</v>
      </c>
      <c r="E28">
        <v>640</v>
      </c>
      <c r="F28">
        <v>94</v>
      </c>
      <c r="H28" s="2">
        <f t="shared" si="0"/>
        <v>1168</v>
      </c>
      <c r="I28">
        <v>500</v>
      </c>
      <c r="K28" s="4">
        <f>Tabell1[[#This Row],[Summa]]-Tabell1[[#This Row],[Subvention]]-Tabell1[[#This Row],[Sjukavdrag]]</f>
        <v>668</v>
      </c>
    </row>
    <row r="29" spans="1:12" ht="16.5" thickBot="1" x14ac:dyDescent="0.3">
      <c r="A29" s="1" t="s">
        <v>49</v>
      </c>
      <c r="B29" t="s">
        <v>12</v>
      </c>
      <c r="C29">
        <v>2009</v>
      </c>
      <c r="D29">
        <v>434</v>
      </c>
      <c r="E29">
        <v>640</v>
      </c>
      <c r="F29">
        <v>94</v>
      </c>
      <c r="H29" s="2">
        <f t="shared" si="0"/>
        <v>1168</v>
      </c>
      <c r="I29">
        <v>500</v>
      </c>
      <c r="K29" s="4">
        <f>Tabell1[[#This Row],[Summa]]-Tabell1[[#This Row],[Subvention]]-Tabell1[[#This Row],[Sjukavdrag]]</f>
        <v>668</v>
      </c>
    </row>
    <row r="30" spans="1:12" ht="16.5" thickBot="1" x14ac:dyDescent="0.3">
      <c r="A30" s="1" t="s">
        <v>50</v>
      </c>
      <c r="B30" t="s">
        <v>12</v>
      </c>
      <c r="C30">
        <v>2009</v>
      </c>
      <c r="D30">
        <v>434</v>
      </c>
      <c r="E30">
        <v>640</v>
      </c>
      <c r="F30">
        <v>94</v>
      </c>
      <c r="H30" s="2">
        <f t="shared" si="0"/>
        <v>1168</v>
      </c>
      <c r="I30">
        <v>500</v>
      </c>
      <c r="K30" s="4">
        <f>Tabell1[[#This Row],[Summa]]-Tabell1[[#This Row],[Subvention]]-Tabell1[[#This Row],[Sjukavdrag]]</f>
        <v>668</v>
      </c>
    </row>
    <row r="31" spans="1:12" ht="16.5" thickBot="1" x14ac:dyDescent="0.3">
      <c r="A31" s="3" t="s">
        <v>51</v>
      </c>
      <c r="B31" t="s">
        <v>12</v>
      </c>
      <c r="D31">
        <v>434</v>
      </c>
      <c r="E31">
        <v>790</v>
      </c>
      <c r="F31">
        <v>94</v>
      </c>
      <c r="H31" s="2">
        <f t="shared" si="0"/>
        <v>1318</v>
      </c>
      <c r="K31" s="4">
        <f>Tabell1[[#This Row],[Summa]]-Tabell1[[#This Row],[Subvention]]-Tabell1[[#This Row],[Sjukavdrag]]</f>
        <v>1318</v>
      </c>
      <c r="L31" t="s">
        <v>22</v>
      </c>
    </row>
    <row r="32" spans="1:12" ht="16.5" thickBot="1" x14ac:dyDescent="0.3">
      <c r="A32" s="10"/>
      <c r="B32" s="7" t="s">
        <v>12</v>
      </c>
      <c r="C32" s="11"/>
      <c r="D32" s="11"/>
      <c r="E32" s="11"/>
      <c r="F32" s="11"/>
      <c r="G32" s="11"/>
      <c r="H32" s="8">
        <f t="shared" si="0"/>
        <v>0</v>
      </c>
      <c r="I32" s="11"/>
      <c r="J32" s="11"/>
      <c r="K32" s="9">
        <f>SUBTOTAL(109,K26:K31)</f>
        <v>4658</v>
      </c>
      <c r="L32" s="11"/>
    </row>
    <row r="33" spans="1:12" ht="16.5" thickBot="1" x14ac:dyDescent="0.3">
      <c r="A33" s="3" t="s">
        <v>52</v>
      </c>
      <c r="B33" t="s">
        <v>13</v>
      </c>
      <c r="C33">
        <v>2008</v>
      </c>
      <c r="D33">
        <v>434</v>
      </c>
      <c r="E33">
        <v>640</v>
      </c>
      <c r="F33">
        <v>94</v>
      </c>
      <c r="H33" s="2">
        <f t="shared" si="0"/>
        <v>1168</v>
      </c>
      <c r="I33">
        <v>500</v>
      </c>
      <c r="K33" s="4">
        <f>Tabell1[[#This Row],[Summa]]-Tabell1[[#This Row],[Subvention]]-Tabell1[[#This Row],[Sjukavdrag]]</f>
        <v>668</v>
      </c>
    </row>
    <row r="34" spans="1:12" ht="16.5" thickBot="1" x14ac:dyDescent="0.3">
      <c r="A34" s="3" t="s">
        <v>53</v>
      </c>
      <c r="B34" t="s">
        <v>13</v>
      </c>
      <c r="D34">
        <v>434</v>
      </c>
      <c r="E34">
        <v>790</v>
      </c>
      <c r="H34" s="2">
        <f t="shared" si="0"/>
        <v>1224</v>
      </c>
      <c r="K34" s="4">
        <f>Tabell1[[#This Row],[Summa]]-Tabell1[[#This Row],[Subvention]]-Tabell1[[#This Row],[Sjukavdrag]]</f>
        <v>1224</v>
      </c>
      <c r="L34" t="s">
        <v>22</v>
      </c>
    </row>
    <row r="35" spans="1:12" ht="16.5" thickBot="1" x14ac:dyDescent="0.3">
      <c r="A35" s="10"/>
      <c r="B35" s="7" t="s">
        <v>13</v>
      </c>
      <c r="C35" s="11"/>
      <c r="D35" s="11"/>
      <c r="E35" s="11"/>
      <c r="F35" s="11"/>
      <c r="G35" s="11"/>
      <c r="H35" s="8">
        <f t="shared" si="0"/>
        <v>0</v>
      </c>
      <c r="I35" s="11"/>
      <c r="J35" s="11"/>
      <c r="K35" s="9">
        <f>SUBTOTAL(109,K33:K34)</f>
        <v>1892</v>
      </c>
      <c r="L35" s="11"/>
    </row>
    <row r="36" spans="1:12" ht="16.5" thickBot="1" x14ac:dyDescent="0.3">
      <c r="A36" s="1" t="s">
        <v>54</v>
      </c>
      <c r="B36" t="s">
        <v>10</v>
      </c>
      <c r="C36">
        <v>2009</v>
      </c>
      <c r="D36">
        <v>434</v>
      </c>
      <c r="E36">
        <v>640</v>
      </c>
      <c r="F36">
        <v>94</v>
      </c>
      <c r="H36" s="2">
        <f t="shared" si="0"/>
        <v>1168</v>
      </c>
      <c r="I36">
        <v>500</v>
      </c>
      <c r="K36" s="4">
        <f>Tabell1[[#This Row],[Summa]]-Tabell1[[#This Row],[Subvention]]-Tabell1[[#This Row],[Sjukavdrag]]</f>
        <v>668</v>
      </c>
    </row>
    <row r="37" spans="1:12" ht="16.5" thickBot="1" x14ac:dyDescent="0.3">
      <c r="A37" s="3" t="s">
        <v>55</v>
      </c>
      <c r="B37" t="s">
        <v>10</v>
      </c>
      <c r="C37">
        <v>2009</v>
      </c>
      <c r="D37">
        <v>434</v>
      </c>
      <c r="E37">
        <v>640</v>
      </c>
      <c r="F37">
        <v>94</v>
      </c>
      <c r="H37" s="2">
        <f t="shared" si="0"/>
        <v>1168</v>
      </c>
      <c r="I37">
        <v>500</v>
      </c>
      <c r="K37" s="4">
        <f>Tabell1[[#This Row],[Summa]]-Tabell1[[#This Row],[Subvention]]-Tabell1[[#This Row],[Sjukavdrag]]</f>
        <v>668</v>
      </c>
    </row>
    <row r="38" spans="1:12" ht="16.5" thickBot="1" x14ac:dyDescent="0.3">
      <c r="A38" s="3" t="s">
        <v>56</v>
      </c>
      <c r="B38" t="s">
        <v>10</v>
      </c>
      <c r="C38">
        <v>2009</v>
      </c>
      <c r="D38">
        <v>434</v>
      </c>
      <c r="E38">
        <v>640</v>
      </c>
      <c r="F38">
        <v>94</v>
      </c>
      <c r="H38" s="2">
        <f t="shared" si="0"/>
        <v>1168</v>
      </c>
      <c r="I38">
        <v>500</v>
      </c>
      <c r="K38" s="4">
        <f>Tabell1[[#This Row],[Summa]]-Tabell1[[#This Row],[Subvention]]-Tabell1[[#This Row],[Sjukavdrag]]</f>
        <v>668</v>
      </c>
    </row>
    <row r="39" spans="1:12" ht="16.5" thickBot="1" x14ac:dyDescent="0.3">
      <c r="A39" s="3" t="s">
        <v>57</v>
      </c>
      <c r="B39" t="s">
        <v>10</v>
      </c>
      <c r="C39">
        <v>2010</v>
      </c>
      <c r="D39">
        <v>434</v>
      </c>
      <c r="E39">
        <v>640</v>
      </c>
      <c r="F39">
        <v>94</v>
      </c>
      <c r="H39" s="2">
        <f t="shared" si="0"/>
        <v>1168</v>
      </c>
      <c r="I39">
        <v>500</v>
      </c>
      <c r="K39" s="4">
        <f>Tabell1[[#This Row],[Summa]]-Tabell1[[#This Row],[Subvention]]-Tabell1[[#This Row],[Sjukavdrag]]</f>
        <v>668</v>
      </c>
    </row>
    <row r="40" spans="1:12" ht="16.5" thickBot="1" x14ac:dyDescent="0.3">
      <c r="A40" s="1" t="s">
        <v>58</v>
      </c>
      <c r="B40" t="s">
        <v>10</v>
      </c>
      <c r="C40">
        <v>2011</v>
      </c>
      <c r="D40">
        <v>434</v>
      </c>
      <c r="E40">
        <v>640</v>
      </c>
      <c r="F40">
        <v>94</v>
      </c>
      <c r="H40" s="2">
        <f t="shared" si="0"/>
        <v>1168</v>
      </c>
      <c r="I40">
        <v>500</v>
      </c>
      <c r="K40" s="4">
        <f>Tabell1[[#This Row],[Summa]]-Tabell1[[#This Row],[Subvention]]-Tabell1[[#This Row],[Sjukavdrag]]</f>
        <v>668</v>
      </c>
    </row>
    <row r="41" spans="1:12" ht="16.5" thickBot="1" x14ac:dyDescent="0.3">
      <c r="A41" s="1" t="s">
        <v>59</v>
      </c>
      <c r="B41" t="s">
        <v>10</v>
      </c>
      <c r="C41">
        <v>2011</v>
      </c>
      <c r="D41">
        <v>434</v>
      </c>
      <c r="E41">
        <v>640</v>
      </c>
      <c r="F41">
        <v>94</v>
      </c>
      <c r="H41" s="2">
        <f t="shared" si="0"/>
        <v>1168</v>
      </c>
      <c r="I41">
        <v>500</v>
      </c>
      <c r="K41" s="4">
        <f>Tabell1[[#This Row],[Summa]]-Tabell1[[#This Row],[Subvention]]-Tabell1[[#This Row],[Sjukavdrag]]</f>
        <v>668</v>
      </c>
    </row>
    <row r="42" spans="1:12" ht="16.5" thickBot="1" x14ac:dyDescent="0.3">
      <c r="A42" s="1" t="s">
        <v>60</v>
      </c>
      <c r="B42" t="s">
        <v>10</v>
      </c>
      <c r="D42">
        <v>434</v>
      </c>
      <c r="E42">
        <v>790</v>
      </c>
      <c r="H42" s="2">
        <f t="shared" si="0"/>
        <v>1224</v>
      </c>
      <c r="K42" s="4">
        <f>Tabell1[[#This Row],[Summa]]-Tabell1[[#This Row],[Subvention]]-Tabell1[[#This Row],[Sjukavdrag]]</f>
        <v>1224</v>
      </c>
      <c r="L42" t="s">
        <v>22</v>
      </c>
    </row>
    <row r="43" spans="1:12" ht="16.5" thickBot="1" x14ac:dyDescent="0.3">
      <c r="A43" s="10"/>
      <c r="B43" s="7" t="s">
        <v>10</v>
      </c>
      <c r="C43" s="11"/>
      <c r="D43" s="11"/>
      <c r="E43" s="11"/>
      <c r="F43" s="11"/>
      <c r="G43" s="11"/>
      <c r="H43" s="8">
        <f t="shared" si="0"/>
        <v>0</v>
      </c>
      <c r="I43" s="11"/>
      <c r="J43" s="11"/>
      <c r="K43" s="9">
        <f>SUBTOTAL(109,K36:K42)</f>
        <v>5232</v>
      </c>
      <c r="L43" s="11"/>
    </row>
    <row r="44" spans="1:12" ht="16.5" thickBot="1" x14ac:dyDescent="0.3">
      <c r="A44" s="3" t="s">
        <v>61</v>
      </c>
      <c r="E44">
        <v>605</v>
      </c>
      <c r="G44" t="s">
        <v>17</v>
      </c>
      <c r="H44" s="2">
        <f t="shared" si="0"/>
        <v>605</v>
      </c>
      <c r="K44" s="4"/>
      <c r="L44" t="s">
        <v>23</v>
      </c>
    </row>
    <row r="45" spans="1:12" x14ac:dyDescent="0.25">
      <c r="A45" s="3"/>
      <c r="D45">
        <f>SUBTOTAL(109,Tabell1[Boende])</f>
        <v>14322</v>
      </c>
      <c r="E45">
        <f>SUBTOTAL(109,Tabell1[Mat])</f>
        <v>23635</v>
      </c>
      <c r="F45">
        <f>SUBTOTAL(109,Tabell1[Bowling])</f>
        <v>2256</v>
      </c>
      <c r="G45">
        <f>SUBTOTAL(109,Tabell1[Sen avbokning])</f>
        <v>0</v>
      </c>
      <c r="H45">
        <f>SUBTOTAL(109,Tabell1[Summa])</f>
        <v>40213</v>
      </c>
    </row>
  </sheetData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Metadata/LabelInfo.xml><?xml version="1.0" encoding="utf-8"?>
<clbl:labelList xmlns:clbl="http://schemas.microsoft.com/office/2020/mipLabelMetadata">
  <clbl:label id="{7831e6d9-dc6c-4cd1-9ec6-1dc2b4133195}" enabled="0" method="" siteId="{7831e6d9-dc6c-4cd1-9ec6-1dc2b413319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 Hagström</dc:creator>
  <cp:lastModifiedBy>David Sandegard</cp:lastModifiedBy>
  <dcterms:created xsi:type="dcterms:W3CDTF">2022-12-14T19:52:45Z</dcterms:created>
  <dcterms:modified xsi:type="dcterms:W3CDTF">2023-02-14T12:22:32Z</dcterms:modified>
</cp:coreProperties>
</file>